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9420" windowHeight="5010" tabRatio="601"/>
  </bookViews>
  <sheets>
    <sheet name="ASI Calibration" sheetId="44" r:id="rId1"/>
  </sheets>
  <definedNames>
    <definedName name="_xlnm.Print_Area" localSheetId="0">'ASI Calibration'!$A$1:$O$74</definedName>
  </definedNames>
  <calcPr calcId="145621"/>
</workbook>
</file>

<file path=xl/calcChain.xml><?xml version="1.0" encoding="utf-8"?>
<calcChain xmlns="http://schemas.openxmlformats.org/spreadsheetml/2006/main">
  <c r="D65" i="44" l="1"/>
  <c r="D66" i="44"/>
  <c r="D67" i="44"/>
  <c r="D68" i="44"/>
  <c r="D69" i="44"/>
  <c r="D70" i="44"/>
  <c r="D71" i="44"/>
  <c r="D64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27" i="44"/>
  <c r="E27" i="44"/>
  <c r="F27" i="44"/>
  <c r="G27" i="44"/>
  <c r="H27" i="44"/>
  <c r="G20" i="44"/>
  <c r="G21" i="44"/>
  <c r="C20" i="44"/>
  <c r="C21" i="44"/>
  <c r="E23" i="44"/>
  <c r="F29" i="44"/>
  <c r="G29" i="44"/>
  <c r="E64" i="44"/>
  <c r="E65" i="44"/>
  <c r="E66" i="44"/>
  <c r="E67" i="44"/>
  <c r="G67" i="44"/>
  <c r="E68" i="44"/>
  <c r="G68" i="44"/>
  <c r="E69" i="44"/>
  <c r="G69" i="44"/>
  <c r="E70" i="44"/>
  <c r="G70" i="44"/>
  <c r="E28" i="44"/>
  <c r="E29" i="44"/>
  <c r="E30" i="44"/>
  <c r="F30" i="44"/>
  <c r="G30" i="44"/>
  <c r="E31" i="44"/>
  <c r="E32" i="44"/>
  <c r="E33" i="44"/>
  <c r="E34" i="44"/>
  <c r="E35" i="44"/>
  <c r="E36" i="44"/>
  <c r="F36" i="44"/>
  <c r="G36" i="44"/>
  <c r="E37" i="44"/>
  <c r="F37" i="44"/>
  <c r="G37" i="44"/>
  <c r="E38" i="44"/>
  <c r="F38" i="44"/>
  <c r="G38" i="44"/>
  <c r="E39" i="44"/>
  <c r="F39" i="44"/>
  <c r="G39" i="44"/>
  <c r="G52" i="44"/>
  <c r="G53" i="44"/>
  <c r="C52" i="44"/>
  <c r="C53" i="44"/>
  <c r="E55" i="44"/>
  <c r="E71" i="44"/>
  <c r="G71" i="44"/>
  <c r="F35" i="44"/>
  <c r="G35" i="44"/>
  <c r="H35" i="44"/>
  <c r="F34" i="44"/>
  <c r="G34" i="44"/>
  <c r="H34" i="44"/>
  <c r="F33" i="44"/>
  <c r="H33" i="44"/>
  <c r="G33" i="44"/>
  <c r="F32" i="44"/>
  <c r="G32" i="44"/>
  <c r="H32" i="44"/>
  <c r="F31" i="44"/>
  <c r="H31" i="44"/>
  <c r="G31" i="44"/>
  <c r="F28" i="44"/>
  <c r="G28" i="44"/>
  <c r="H28" i="44"/>
  <c r="H36" i="44"/>
  <c r="G66" i="44"/>
  <c r="G65" i="44"/>
  <c r="G64" i="44"/>
  <c r="H38" i="44"/>
  <c r="H39" i="44"/>
  <c r="H30" i="44"/>
  <c r="H29" i="44"/>
  <c r="H37" i="44"/>
  <c r="F70" i="44"/>
  <c r="H70" i="44"/>
  <c r="F68" i="44"/>
  <c r="H68" i="44"/>
  <c r="F71" i="44"/>
  <c r="H71" i="44"/>
  <c r="F64" i="44"/>
  <c r="H64" i="44"/>
  <c r="F66" i="44"/>
  <c r="H66" i="44"/>
  <c r="F65" i="44"/>
  <c r="H65" i="44"/>
  <c r="F69" i="44"/>
  <c r="H69" i="44"/>
  <c r="F67" i="44"/>
  <c r="H67" i="44"/>
</calcChain>
</file>

<file path=xl/sharedStrings.xml><?xml version="1.0" encoding="utf-8"?>
<sst xmlns="http://schemas.openxmlformats.org/spreadsheetml/2006/main" count="84" uniqueCount="43">
  <si>
    <t>IAS</t>
  </si>
  <si>
    <t>IN WIND</t>
  </si>
  <si>
    <t>DN WIND</t>
  </si>
  <si>
    <t>G/SPEED</t>
  </si>
  <si>
    <t>MEAN=</t>
  </si>
  <si>
    <t>TAS</t>
  </si>
  <si>
    <t>EAS</t>
  </si>
  <si>
    <t>TAS x F=</t>
  </si>
  <si>
    <t>ERROR</t>
  </si>
  <si>
    <t>IAS-EAS</t>
  </si>
  <si>
    <t>AIRSPEED INDICATOR CALIBRATION</t>
  </si>
  <si>
    <t>PILOT</t>
  </si>
  <si>
    <t>T/O WEIGHT</t>
  </si>
  <si>
    <t>FLAP SETTING</t>
  </si>
  <si>
    <t>PRESS ALT (1013)</t>
  </si>
  <si>
    <t>OBS</t>
  </si>
  <si>
    <t>A/C REG</t>
  </si>
  <si>
    <t>% ERR</t>
  </si>
  <si>
    <t>DATE</t>
  </si>
  <si>
    <t>Ft</t>
  </si>
  <si>
    <t>°C</t>
  </si>
  <si>
    <t>°</t>
  </si>
  <si>
    <t>TAS FACTOR (F) =</t>
  </si>
  <si>
    <t>Lower limits</t>
  </si>
  <si>
    <t>Upper limits</t>
  </si>
  <si>
    <t>Lower limit</t>
  </si>
  <si>
    <t>Upper limit</t>
  </si>
  <si>
    <t xml:space="preserve"> from datum</t>
  </si>
  <si>
    <t>ALT CORRECTION</t>
  </si>
  <si>
    <t>DENSITY ALTITUDE</t>
  </si>
  <si>
    <t>ISA TEMPERATURE</t>
  </si>
  <si>
    <t>TEMP CORRECTION</t>
  </si>
  <si>
    <t xml:space="preserve">T/O WEIGHT </t>
  </si>
  <si>
    <t xml:space="preserve">T/O C of G (in / mm) </t>
  </si>
  <si>
    <t xml:space="preserve">FLAP SETTING </t>
  </si>
  <si>
    <t xml:space="preserve"> lb / kg</t>
  </si>
  <si>
    <t>UP</t>
  </si>
  <si>
    <t>OAT (0 not displayed)</t>
  </si>
  <si>
    <t xml:space="preserve">TRUE AIRSPEED (TAS) FACTOR (F) = </t>
  </si>
  <si>
    <t>MEAN =</t>
  </si>
  <si>
    <t>WIND</t>
  </si>
  <si>
    <t>SPEED</t>
  </si>
  <si>
    <t>Rev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</si>
</sst>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0" fontId="2" fillId="0" borderId="0" xfId="0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3" borderId="4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/>
      <protection locked="0"/>
    </xf>
    <xf numFmtId="0" fontId="2" fillId="0" borderId="0" xfId="0" applyFont="1" applyFill="1" applyBorder="1"/>
    <xf numFmtId="0" fontId="0" fillId="0" borderId="4" xfId="0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6828476337365"/>
          <c:y val="5.6099849220975037E-2"/>
          <c:w val="0.8015888547651111"/>
          <c:h val="0.79376684691351662"/>
        </c:manualLayout>
      </c:layout>
      <c:scatterChart>
        <c:scatterStyle val="lineMarker"/>
        <c:varyColors val="0"/>
        <c:ser>
          <c:idx val="0"/>
          <c:order val="0"/>
          <c:tx>
            <c:v>Indicated Airspeed Error (Knots) 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50"/>
            <c:dispRSqr val="0"/>
            <c:dispEq val="0"/>
          </c:trendline>
          <c:xVal>
            <c:numRef>
              <c:f>'ASI Calibration'!$A$27:$A$39</c:f>
              <c:numCache>
                <c:formatCode>General</c:formatCode>
                <c:ptCount val="13"/>
              </c:numCache>
            </c:numRef>
          </c:xVal>
          <c:yVal>
            <c:numRef>
              <c:f>'ASI Calibration'!$G$27:$G$39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49472"/>
        <c:axId val="161451392"/>
      </c:scatterChart>
      <c:valAx>
        <c:axId val="161449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Indicated Airspeed (IAS) Knots</a:t>
                </a:r>
              </a:p>
            </c:rich>
          </c:tx>
          <c:layout>
            <c:manualLayout>
              <c:xMode val="edge"/>
              <c:yMode val="edge"/>
              <c:x val="0.33253547709052089"/>
              <c:y val="0.906477055607343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51392"/>
        <c:crossesAt val="0"/>
        <c:crossBetween val="midCat"/>
        <c:majorUnit val="20"/>
        <c:minorUnit val="4"/>
      </c:valAx>
      <c:valAx>
        <c:axId val="16145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(-ve Underread)    ASI Error  Kts   (+ve Overread)</a:t>
                </a:r>
              </a:p>
            </c:rich>
          </c:tx>
          <c:layout>
            <c:manualLayout>
              <c:xMode val="edge"/>
              <c:yMode val="edge"/>
              <c:x val="1.7682255126914168E-2"/>
              <c:y val="0.111743588726472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49472"/>
        <c:crossesAt val="0"/>
        <c:crossBetween val="midCat"/>
        <c:majorUnit val="2"/>
        <c:minorUnit val="0.52163909312452617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61293227467905"/>
          <c:y val="5.5370895029214898E-2"/>
          <c:w val="0.83267013262393064"/>
          <c:h val="0.76020408163265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'ASI Calibration'!$A$64:$A$71</c:f>
              <c:numCache>
                <c:formatCode>General</c:formatCode>
                <c:ptCount val="8"/>
              </c:numCache>
            </c:numRef>
          </c:xVal>
          <c:yVal>
            <c:numRef>
              <c:f>'ASI Calibration'!$G$64:$G$71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89600"/>
        <c:axId val="161691520"/>
      </c:scatterChart>
      <c:valAx>
        <c:axId val="16168960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Indicated Airspeed (IAS) Knots</a:t>
                </a:r>
              </a:p>
            </c:rich>
          </c:tx>
          <c:layout>
            <c:manualLayout>
              <c:xMode val="edge"/>
              <c:yMode val="edge"/>
              <c:x val="0.36785842146300751"/>
              <c:y val="0.892248468941382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691520"/>
        <c:crossesAt val="0"/>
        <c:crossBetween val="midCat"/>
        <c:minorUnit val="5"/>
      </c:valAx>
      <c:valAx>
        <c:axId val="16169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(-ve Underread) ASI Error  Kts  (+ve Overread)</a:t>
                </a:r>
              </a:p>
            </c:rich>
          </c:tx>
          <c:layout>
            <c:manualLayout>
              <c:xMode val="edge"/>
              <c:yMode val="edge"/>
              <c:x val="7.181278072458515E-3"/>
              <c:y val="0.130496966567703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689600"/>
        <c:crossesAt val="0"/>
        <c:crossBetween val="midCat"/>
        <c:majorUnit val="1"/>
        <c:minorUnit val="0.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 w="19050"/>
            </c:spPr>
            <c:trendlineType val="linear"/>
            <c:forward val="50"/>
            <c:backward val="10"/>
            <c:dispRSqr val="0"/>
            <c:dispEq val="0"/>
          </c:trendline>
          <c:xVal>
            <c:numRef>
              <c:f>'ASI Calibration'!$A$27:$A$39</c:f>
              <c:numCache>
                <c:formatCode>General</c:formatCode>
                <c:ptCount val="13"/>
              </c:numCache>
            </c:numRef>
          </c:xVal>
          <c:yVal>
            <c:numRef>
              <c:f>'ASI Calibration'!$F$27:$F$39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Lower Limits</c:v>
          </c:tx>
          <c:spPr>
            <a:ln w="15875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'ASI Calibration'!$L$27:$L$33</c:f>
              <c:numCache>
                <c:formatCode>General</c:formatCode>
                <c:ptCount val="7"/>
                <c:pt idx="2">
                  <c:v>34.299999999999997</c:v>
                </c:pt>
                <c:pt idx="3">
                  <c:v>91.18</c:v>
                </c:pt>
                <c:pt idx="4">
                  <c:v>190</c:v>
                </c:pt>
              </c:numCache>
            </c:numRef>
          </c:xVal>
          <c:yVal>
            <c:numRef>
              <c:f>'ASI Calibration'!$K$27:$K$33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86.9</c:v>
                </c:pt>
                <c:pt idx="4">
                  <c:v>180.95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Upper limits</c:v>
          </c:tx>
          <c:spPr>
            <a:ln w="15875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'ASI Calibration'!$L$34:$L$36</c:f>
              <c:numCache>
                <c:formatCode>General</c:formatCode>
                <c:ptCount val="3"/>
                <c:pt idx="0">
                  <c:v>31.7</c:v>
                </c:pt>
                <c:pt idx="1">
                  <c:v>86.9</c:v>
                </c:pt>
                <c:pt idx="2">
                  <c:v>180.5</c:v>
                </c:pt>
              </c:numCache>
            </c:numRef>
          </c:xVal>
          <c:yVal>
            <c:numRef>
              <c:f>'ASI Calibration'!$K$34:$K$36</c:f>
              <c:numCache>
                <c:formatCode>General</c:formatCode>
                <c:ptCount val="3"/>
                <c:pt idx="0">
                  <c:v>36</c:v>
                </c:pt>
                <c:pt idx="1">
                  <c:v>91.2</c:v>
                </c:pt>
                <c:pt idx="2">
                  <c:v>190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38752"/>
        <c:axId val="161740672"/>
      </c:scatterChart>
      <c:valAx>
        <c:axId val="16173875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Indicated Airspeed (IAS) Knots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1740672"/>
        <c:crosses val="autoZero"/>
        <c:crossBetween val="midCat"/>
        <c:majorUnit val="50"/>
      </c:valAx>
      <c:valAx>
        <c:axId val="161740672"/>
        <c:scaling>
          <c:orientation val="minMax"/>
        </c:scaling>
        <c:delete val="0"/>
        <c:axPos val="l"/>
        <c:majorGridlines/>
        <c:minorGridlines>
          <c:spPr>
            <a:ln w="12700"/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Equivalent Airspeed (EAS) Knots</a:t>
                </a:r>
              </a:p>
            </c:rich>
          </c:tx>
          <c:layout>
            <c:manualLayout>
              <c:xMode val="edge"/>
              <c:yMode val="edge"/>
              <c:x val="2.2361960568882379E-2"/>
              <c:y val="0.21176244969378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1738752"/>
        <c:crosses val="autoZero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 w="19050"/>
            </c:spPr>
            <c:trendlineType val="linear"/>
            <c:forward val="10"/>
            <c:backward val="20"/>
            <c:dispRSqr val="0"/>
            <c:dispEq val="0"/>
          </c:trendline>
          <c:xVal>
            <c:numRef>
              <c:f>'ASI Calibration'!$A$64:$A$71</c:f>
              <c:numCache>
                <c:formatCode>General</c:formatCode>
                <c:ptCount val="8"/>
              </c:numCache>
            </c:numRef>
          </c:xVal>
          <c:yVal>
            <c:numRef>
              <c:f>'ASI Calibration'!$F$64:$F$71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Lower limit</c:v>
          </c:tx>
          <c:spPr>
            <a:ln w="15875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'ASI Calibration'!$L$64:$L$66</c:f>
              <c:numCache>
                <c:formatCode>General</c:formatCode>
                <c:ptCount val="3"/>
                <c:pt idx="0">
                  <c:v>34.299999999999997</c:v>
                </c:pt>
                <c:pt idx="1">
                  <c:v>91.18</c:v>
                </c:pt>
                <c:pt idx="2">
                  <c:v>95</c:v>
                </c:pt>
              </c:numCache>
            </c:numRef>
          </c:xVal>
          <c:yVal>
            <c:numRef>
              <c:f>'ASI Calibration'!$K$64:$K$66</c:f>
              <c:numCache>
                <c:formatCode>General</c:formatCode>
                <c:ptCount val="3"/>
                <c:pt idx="0">
                  <c:v>30</c:v>
                </c:pt>
                <c:pt idx="1">
                  <c:v>86.9</c:v>
                </c:pt>
                <c:pt idx="2">
                  <c:v>90.48</c:v>
                </c:pt>
              </c:numCache>
            </c:numRef>
          </c:yVal>
          <c:smooth val="0"/>
        </c:ser>
        <c:ser>
          <c:idx val="2"/>
          <c:order val="2"/>
          <c:tx>
            <c:v>Upper limit</c:v>
          </c:tx>
          <c:spPr>
            <a:ln w="15875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'ASI Calibration'!$L$69:$L$71</c:f>
              <c:numCache>
                <c:formatCode>General</c:formatCode>
                <c:ptCount val="3"/>
                <c:pt idx="0">
                  <c:v>31.7</c:v>
                </c:pt>
                <c:pt idx="1">
                  <c:v>86.9</c:v>
                </c:pt>
                <c:pt idx="2">
                  <c:v>90.25</c:v>
                </c:pt>
              </c:numCache>
            </c:numRef>
          </c:xVal>
          <c:yVal>
            <c:numRef>
              <c:f>'ASI Calibration'!$K$69:$K$71</c:f>
              <c:numCache>
                <c:formatCode>General</c:formatCode>
                <c:ptCount val="3"/>
                <c:pt idx="0">
                  <c:v>36</c:v>
                </c:pt>
                <c:pt idx="1">
                  <c:v>91.2</c:v>
                </c:pt>
                <c:pt idx="2">
                  <c:v>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861632"/>
        <c:axId val="161863552"/>
      </c:scatterChart>
      <c:valAx>
        <c:axId val="1618616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Indicated Airspeed (IAS) Knots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1863552"/>
        <c:crosses val="autoZero"/>
        <c:crossBetween val="midCat"/>
      </c:valAx>
      <c:valAx>
        <c:axId val="16186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Equivalent Airspeed (EAS) Knots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18616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9525</xdr:rowOff>
    </xdr:from>
    <xdr:to>
      <xdr:col>14</xdr:col>
      <xdr:colOff>542925</xdr:colOff>
      <xdr:row>22</xdr:row>
      <xdr:rowOff>133350</xdr:rowOff>
    </xdr:to>
    <xdr:graphicFrame macro="">
      <xdr:nvGraphicFramePr>
        <xdr:cNvPr id="94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39</xdr:row>
      <xdr:rowOff>85725</xdr:rowOff>
    </xdr:from>
    <xdr:to>
      <xdr:col>14</xdr:col>
      <xdr:colOff>561975</xdr:colOff>
      <xdr:row>59</xdr:row>
      <xdr:rowOff>76200</xdr:rowOff>
    </xdr:to>
    <xdr:graphicFrame macro="">
      <xdr:nvGraphicFramePr>
        <xdr:cNvPr id="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104775</xdr:colOff>
      <xdr:row>23</xdr:row>
      <xdr:rowOff>38100</xdr:rowOff>
    </xdr:from>
    <xdr:to>
      <xdr:col>14</xdr:col>
      <xdr:colOff>542925</xdr:colOff>
      <xdr:row>39</xdr:row>
      <xdr:rowOff>0</xdr:rowOff>
    </xdr:to>
    <xdr:graphicFrame macro="">
      <xdr:nvGraphicFramePr>
        <xdr:cNvPr id="94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76200</xdr:colOff>
      <xdr:row>59</xdr:row>
      <xdr:rowOff>161925</xdr:rowOff>
    </xdr:from>
    <xdr:to>
      <xdr:col>14</xdr:col>
      <xdr:colOff>561975</xdr:colOff>
      <xdr:row>73</xdr:row>
      <xdr:rowOff>228600</xdr:rowOff>
    </xdr:to>
    <xdr:graphicFrame macro="">
      <xdr:nvGraphicFramePr>
        <xdr:cNvPr id="94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76199</xdr:colOff>
      <xdr:row>1</xdr:row>
      <xdr:rowOff>114299</xdr:rowOff>
    </xdr:from>
    <xdr:to>
      <xdr:col>7</xdr:col>
      <xdr:colOff>190499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76199" y="285749"/>
          <a:ext cx="4467225" cy="1895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- Fly the aircraft at a constant airspeed and level on 1013mb into and out of wind and</a:t>
          </a:r>
          <a:r>
            <a:rPr lang="en-GB" sz="1100" baseline="0"/>
            <a:t> record the observed GPS ground speeds. </a:t>
          </a:r>
        </a:p>
        <a:p>
          <a:r>
            <a:rPr lang="en-GB" sz="1100" baseline="0"/>
            <a:t>- Repeat this for several airspeeds throughout the allowable speed range.</a:t>
          </a:r>
        </a:p>
        <a:p>
          <a:r>
            <a:rPr lang="en-GB" sz="1100"/>
            <a:t>- Enter your data in the blue cells and the results will be automatically generated in the yellow cells and on the graphs.</a:t>
          </a:r>
        </a:p>
        <a:p>
          <a:r>
            <a:rPr lang="en-GB" sz="1100"/>
            <a:t>- Treat extrapolated</a:t>
          </a:r>
          <a:r>
            <a:rPr lang="en-GB" sz="1100" baseline="0"/>
            <a:t> results with caution.</a:t>
          </a:r>
          <a:endParaRPr lang="en-GB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- The indicated airspeed error tolerances  for certified aircraft,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between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1.3 x V</a:t>
          </a:r>
          <a:r>
            <a:rPr lang="en-GB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87 kts are ± 4.3 kts of EAS and between 87 kts and V</a:t>
          </a:r>
          <a:r>
            <a:rPr lang="en-GB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are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± 5% of EAS and </a:t>
          </a:r>
          <a:r>
            <a:rPr lang="en-GB" sz="1100"/>
            <a:t>are depicted on the lower graph with faint, dashed lines.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- An error that exceeds a tolerance may be accepted at LAA's discretion.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Zeros="0" tabSelected="1" zoomScaleNormal="100" workbookViewId="0">
      <selection activeCell="H1" sqref="H1"/>
    </sheetView>
  </sheetViews>
  <sheetFormatPr defaultRowHeight="12.75" x14ac:dyDescent="0.2"/>
  <cols>
    <col min="4" max="4" width="10" customWidth="1"/>
    <col min="6" max="6" width="9.5703125" customWidth="1"/>
  </cols>
  <sheetData>
    <row r="1" spans="1:7" ht="13.5" thickBot="1" x14ac:dyDescent="0.25">
      <c r="A1" s="3" t="s">
        <v>10</v>
      </c>
      <c r="E1" s="8" t="s">
        <v>18</v>
      </c>
      <c r="F1" s="21"/>
    </row>
    <row r="2" spans="1:7" x14ac:dyDescent="0.2">
      <c r="A2" s="3"/>
      <c r="F2" s="22"/>
    </row>
    <row r="9" spans="1:7" x14ac:dyDescent="0.2">
      <c r="A9" s="6"/>
      <c r="B9" s="27"/>
      <c r="C9" s="18"/>
      <c r="D9" s="3"/>
      <c r="F9" s="22"/>
    </row>
    <row r="14" spans="1:7" ht="13.5" customHeight="1" thickBot="1" x14ac:dyDescent="0.25"/>
    <row r="15" spans="1:7" ht="13.5" customHeight="1" thickBot="1" x14ac:dyDescent="0.25">
      <c r="A15" s="9" t="s">
        <v>16</v>
      </c>
      <c r="B15" s="19"/>
      <c r="C15" s="20"/>
      <c r="E15" s="8" t="s">
        <v>32</v>
      </c>
      <c r="F15" s="23"/>
      <c r="G15" s="1" t="s">
        <v>35</v>
      </c>
    </row>
    <row r="16" spans="1:7" ht="13.5" customHeight="1" thickBot="1" x14ac:dyDescent="0.25">
      <c r="A16" s="9" t="s">
        <v>11</v>
      </c>
      <c r="B16" s="19"/>
      <c r="C16" s="20"/>
      <c r="E16" s="8" t="s">
        <v>33</v>
      </c>
      <c r="F16" s="23"/>
      <c r="G16" s="1" t="s">
        <v>27</v>
      </c>
    </row>
    <row r="17" spans="1:12" ht="13.5" customHeight="1" thickBot="1" x14ac:dyDescent="0.25">
      <c r="A17" s="9" t="s">
        <v>15</v>
      </c>
      <c r="B17" s="19"/>
      <c r="C17" s="20"/>
      <c r="E17" s="8" t="s">
        <v>34</v>
      </c>
      <c r="F17" s="29" t="s">
        <v>36</v>
      </c>
      <c r="G17" s="1"/>
    </row>
    <row r="18" spans="1:12" ht="13.5" customHeight="1" thickBot="1" x14ac:dyDescent="0.25">
      <c r="A18" s="6"/>
      <c r="D18" s="10"/>
      <c r="I18" s="1"/>
      <c r="J18" s="1"/>
      <c r="K18" s="1"/>
      <c r="L18" s="1"/>
    </row>
    <row r="19" spans="1:12" ht="13.5" customHeight="1" thickBot="1" x14ac:dyDescent="0.25">
      <c r="A19" s="9" t="s">
        <v>14</v>
      </c>
      <c r="C19" s="24"/>
      <c r="D19" t="s">
        <v>19</v>
      </c>
      <c r="F19" s="8" t="s">
        <v>37</v>
      </c>
      <c r="G19" s="24"/>
      <c r="H19" t="s">
        <v>20</v>
      </c>
      <c r="I19" s="1"/>
      <c r="J19" s="11"/>
      <c r="K19" s="12"/>
      <c r="L19" s="1"/>
    </row>
    <row r="20" spans="1:12" ht="13.5" customHeight="1" thickBot="1" x14ac:dyDescent="0.25">
      <c r="A20" s="9" t="s">
        <v>28</v>
      </c>
      <c r="C20" s="14">
        <f>G21*110</f>
        <v>-1650</v>
      </c>
      <c r="D20" t="s">
        <v>19</v>
      </c>
      <c r="F20" s="8" t="s">
        <v>30</v>
      </c>
      <c r="G20" s="14">
        <f>(-0.002*C19)+15</f>
        <v>15</v>
      </c>
      <c r="H20" t="s">
        <v>20</v>
      </c>
      <c r="I20" s="1"/>
      <c r="J20" s="11"/>
      <c r="K20" s="12"/>
      <c r="L20" s="1"/>
    </row>
    <row r="21" spans="1:12" ht="13.5" customHeight="1" thickBot="1" x14ac:dyDescent="0.25">
      <c r="A21" s="9" t="s">
        <v>29</v>
      </c>
      <c r="C21" s="14">
        <f>C19+C20</f>
        <v>-1650</v>
      </c>
      <c r="D21" t="s">
        <v>19</v>
      </c>
      <c r="F21" s="8" t="s">
        <v>31</v>
      </c>
      <c r="G21" s="14">
        <f>(G19-G20)</f>
        <v>-15</v>
      </c>
      <c r="H21" t="s">
        <v>20</v>
      </c>
      <c r="I21" s="1"/>
      <c r="J21" s="11"/>
      <c r="K21" s="12"/>
      <c r="L21" s="1"/>
    </row>
    <row r="22" spans="1:12" ht="13.5" customHeight="1" thickBot="1" x14ac:dyDescent="0.25">
      <c r="G22" s="2"/>
      <c r="I22" s="1"/>
      <c r="J22" s="11"/>
      <c r="K22" s="12"/>
      <c r="L22" s="1"/>
    </row>
    <row r="23" spans="1:12" ht="13.5" customHeight="1" thickBot="1" x14ac:dyDescent="0.25">
      <c r="D23" s="8" t="s">
        <v>38</v>
      </c>
      <c r="E23" s="15">
        <f>(((-0.064)/(4440))*C21)+1</f>
        <v>1.0237837837837838</v>
      </c>
      <c r="F23" s="1"/>
      <c r="I23" s="1"/>
      <c r="J23" s="11"/>
      <c r="K23" s="12"/>
      <c r="L23" s="1"/>
    </row>
    <row r="24" spans="1:12" ht="13.5" customHeight="1" x14ac:dyDescent="0.2">
      <c r="I24" s="1"/>
      <c r="J24" s="11"/>
    </row>
    <row r="25" spans="1:12" ht="13.5" customHeight="1" x14ac:dyDescent="0.2">
      <c r="A25" s="4"/>
      <c r="B25" s="4" t="s">
        <v>3</v>
      </c>
      <c r="C25" s="4" t="s">
        <v>3</v>
      </c>
      <c r="D25" s="30" t="s">
        <v>40</v>
      </c>
      <c r="E25" s="4" t="s">
        <v>39</v>
      </c>
      <c r="F25" s="4" t="s">
        <v>7</v>
      </c>
      <c r="G25" s="4" t="s">
        <v>8</v>
      </c>
      <c r="H25" s="4" t="s">
        <v>17</v>
      </c>
      <c r="I25" s="1"/>
      <c r="J25" s="11"/>
    </row>
    <row r="26" spans="1:12" ht="13.5" customHeight="1" x14ac:dyDescent="0.2">
      <c r="A26" s="5" t="s">
        <v>0</v>
      </c>
      <c r="B26" s="5" t="s">
        <v>1</v>
      </c>
      <c r="C26" s="5" t="s">
        <v>2</v>
      </c>
      <c r="D26" s="31" t="s">
        <v>41</v>
      </c>
      <c r="E26" s="5" t="s">
        <v>5</v>
      </c>
      <c r="F26" s="5" t="s">
        <v>6</v>
      </c>
      <c r="G26" s="5" t="s">
        <v>9</v>
      </c>
      <c r="H26" s="5" t="s">
        <v>6</v>
      </c>
      <c r="I26" s="1"/>
      <c r="J26" s="11"/>
    </row>
    <row r="27" spans="1:12" ht="18.95" customHeight="1" x14ac:dyDescent="0.2">
      <c r="A27" s="25"/>
      <c r="B27" s="25"/>
      <c r="C27" s="25"/>
      <c r="D27" s="32">
        <f>(C27-B27)/2</f>
        <v>0</v>
      </c>
      <c r="E27" s="16">
        <f t="shared" ref="E27:E39" si="0">IF(A27=0,0,(B27+C27)/2)</f>
        <v>0</v>
      </c>
      <c r="F27" s="16">
        <f t="shared" ref="F27:F39" si="1">IF(A27=0,0,E27*$E$23)</f>
        <v>0</v>
      </c>
      <c r="G27" s="16">
        <f t="shared" ref="G27:G39" si="2">IF(A27=0,0,A27-F27)</f>
        <v>0</v>
      </c>
      <c r="H27" s="17" t="e">
        <f t="shared" ref="H27:H39" si="3">(((G27^2)^0.5)/F27)*100</f>
        <v>#DIV/0!</v>
      </c>
      <c r="I27" s="1"/>
      <c r="J27" s="13"/>
      <c r="K27" t="s">
        <v>23</v>
      </c>
    </row>
    <row r="28" spans="1:12" ht="18.95" customHeight="1" x14ac:dyDescent="0.2">
      <c r="A28" s="25"/>
      <c r="B28" s="25"/>
      <c r="C28" s="25"/>
      <c r="D28" s="32">
        <f t="shared" ref="D28:D39" si="4">(C28-B28)/2</f>
        <v>0</v>
      </c>
      <c r="E28" s="16">
        <f t="shared" si="0"/>
        <v>0</v>
      </c>
      <c r="F28" s="16">
        <f t="shared" si="1"/>
        <v>0</v>
      </c>
      <c r="G28" s="16">
        <f t="shared" si="2"/>
        <v>0</v>
      </c>
      <c r="H28" s="17" t="e">
        <f t="shared" si="3"/>
        <v>#DIV/0!</v>
      </c>
      <c r="I28" s="1"/>
      <c r="J28" s="13"/>
      <c r="K28" s="26" t="s">
        <v>0</v>
      </c>
      <c r="L28" s="26"/>
    </row>
    <row r="29" spans="1:12" ht="18.95" customHeight="1" x14ac:dyDescent="0.2">
      <c r="A29" s="25"/>
      <c r="B29" s="25"/>
      <c r="C29" s="25"/>
      <c r="D29" s="32">
        <f t="shared" si="4"/>
        <v>0</v>
      </c>
      <c r="E29" s="16">
        <f t="shared" si="0"/>
        <v>0</v>
      </c>
      <c r="F29" s="16">
        <f t="shared" si="1"/>
        <v>0</v>
      </c>
      <c r="G29" s="16">
        <f t="shared" si="2"/>
        <v>0</v>
      </c>
      <c r="H29" s="17" t="e">
        <f t="shared" si="3"/>
        <v>#DIV/0!</v>
      </c>
      <c r="I29" s="1"/>
      <c r="J29" s="1"/>
      <c r="K29" s="7">
        <v>30</v>
      </c>
      <c r="L29" s="7">
        <v>34.299999999999997</v>
      </c>
    </row>
    <row r="30" spans="1:12" ht="18.95" customHeight="1" x14ac:dyDescent="0.2">
      <c r="A30" s="25"/>
      <c r="B30" s="25"/>
      <c r="C30" s="25"/>
      <c r="D30" s="32">
        <f t="shared" si="4"/>
        <v>0</v>
      </c>
      <c r="E30" s="16">
        <f t="shared" si="0"/>
        <v>0</v>
      </c>
      <c r="F30" s="16">
        <f t="shared" si="1"/>
        <v>0</v>
      </c>
      <c r="G30" s="16">
        <f t="shared" si="2"/>
        <v>0</v>
      </c>
      <c r="H30" s="17" t="e">
        <f t="shared" si="3"/>
        <v>#DIV/0!</v>
      </c>
      <c r="K30" s="7">
        <v>86.9</v>
      </c>
      <c r="L30" s="7">
        <v>91.18</v>
      </c>
    </row>
    <row r="31" spans="1:12" ht="18.95" customHeight="1" x14ac:dyDescent="0.2">
      <c r="A31" s="25"/>
      <c r="B31" s="25"/>
      <c r="C31" s="25"/>
      <c r="D31" s="32">
        <f t="shared" si="4"/>
        <v>0</v>
      </c>
      <c r="E31" s="16">
        <f t="shared" si="0"/>
        <v>0</v>
      </c>
      <c r="F31" s="16">
        <f t="shared" si="1"/>
        <v>0</v>
      </c>
      <c r="G31" s="16">
        <f t="shared" si="2"/>
        <v>0</v>
      </c>
      <c r="H31" s="17" t="e">
        <f t="shared" si="3"/>
        <v>#DIV/0!</v>
      </c>
      <c r="K31" s="7">
        <v>180.95</v>
      </c>
      <c r="L31" s="7">
        <v>190</v>
      </c>
    </row>
    <row r="32" spans="1:12" ht="18.95" customHeight="1" x14ac:dyDescent="0.2">
      <c r="A32" s="25"/>
      <c r="B32" s="25"/>
      <c r="C32" s="25"/>
      <c r="D32" s="32">
        <f t="shared" si="4"/>
        <v>0</v>
      </c>
      <c r="E32" s="16">
        <f t="shared" si="0"/>
        <v>0</v>
      </c>
      <c r="F32" s="16">
        <f t="shared" si="1"/>
        <v>0</v>
      </c>
      <c r="G32" s="16">
        <f t="shared" si="2"/>
        <v>0</v>
      </c>
      <c r="H32" s="17" t="e">
        <f t="shared" si="3"/>
        <v>#DIV/0!</v>
      </c>
    </row>
    <row r="33" spans="1:12" ht="18.95" customHeight="1" x14ac:dyDescent="0.2">
      <c r="A33" s="25"/>
      <c r="B33" s="25"/>
      <c r="C33" s="25"/>
      <c r="D33" s="32">
        <f t="shared" si="4"/>
        <v>0</v>
      </c>
      <c r="E33" s="16">
        <f t="shared" si="0"/>
        <v>0</v>
      </c>
      <c r="F33" s="16">
        <f t="shared" si="1"/>
        <v>0</v>
      </c>
      <c r="G33" s="16">
        <f t="shared" si="2"/>
        <v>0</v>
      </c>
      <c r="H33" s="17" t="e">
        <f t="shared" si="3"/>
        <v>#DIV/0!</v>
      </c>
      <c r="K33" t="s">
        <v>24</v>
      </c>
    </row>
    <row r="34" spans="1:12" ht="18.95" customHeight="1" x14ac:dyDescent="0.2">
      <c r="A34" s="25"/>
      <c r="B34" s="25"/>
      <c r="C34" s="25"/>
      <c r="D34" s="32">
        <f t="shared" si="4"/>
        <v>0</v>
      </c>
      <c r="E34" s="16">
        <f t="shared" si="0"/>
        <v>0</v>
      </c>
      <c r="F34" s="16">
        <f t="shared" si="1"/>
        <v>0</v>
      </c>
      <c r="G34" s="16">
        <f t="shared" si="2"/>
        <v>0</v>
      </c>
      <c r="H34" s="17" t="e">
        <f t="shared" si="3"/>
        <v>#DIV/0!</v>
      </c>
      <c r="K34" s="7">
        <v>36</v>
      </c>
      <c r="L34" s="7">
        <v>31.7</v>
      </c>
    </row>
    <row r="35" spans="1:12" ht="18.95" customHeight="1" x14ac:dyDescent="0.2">
      <c r="A35" s="25"/>
      <c r="B35" s="25"/>
      <c r="C35" s="25"/>
      <c r="D35" s="32">
        <f t="shared" si="4"/>
        <v>0</v>
      </c>
      <c r="E35" s="16">
        <f t="shared" si="0"/>
        <v>0</v>
      </c>
      <c r="F35" s="16">
        <f t="shared" si="1"/>
        <v>0</v>
      </c>
      <c r="G35" s="16">
        <f t="shared" si="2"/>
        <v>0</v>
      </c>
      <c r="H35" s="17" t="e">
        <f t="shared" si="3"/>
        <v>#DIV/0!</v>
      </c>
      <c r="K35" s="7">
        <v>91.2</v>
      </c>
      <c r="L35" s="7">
        <v>86.9</v>
      </c>
    </row>
    <row r="36" spans="1:12" ht="18.95" customHeight="1" x14ac:dyDescent="0.2">
      <c r="A36" s="25"/>
      <c r="B36" s="25"/>
      <c r="C36" s="25"/>
      <c r="D36" s="32">
        <f t="shared" si="4"/>
        <v>0</v>
      </c>
      <c r="E36" s="16">
        <f t="shared" si="0"/>
        <v>0</v>
      </c>
      <c r="F36" s="16">
        <f t="shared" si="1"/>
        <v>0</v>
      </c>
      <c r="G36" s="16">
        <f t="shared" si="2"/>
        <v>0</v>
      </c>
      <c r="H36" s="17" t="e">
        <f t="shared" si="3"/>
        <v>#DIV/0!</v>
      </c>
      <c r="K36" s="7">
        <v>190</v>
      </c>
      <c r="L36" s="7">
        <v>180.5</v>
      </c>
    </row>
    <row r="37" spans="1:12" ht="18.95" customHeight="1" x14ac:dyDescent="0.2">
      <c r="A37" s="25"/>
      <c r="B37" s="25"/>
      <c r="C37" s="25"/>
      <c r="D37" s="32">
        <f t="shared" si="4"/>
        <v>0</v>
      </c>
      <c r="E37" s="16">
        <f t="shared" si="0"/>
        <v>0</v>
      </c>
      <c r="F37" s="16">
        <f t="shared" si="1"/>
        <v>0</v>
      </c>
      <c r="G37" s="16">
        <f t="shared" si="2"/>
        <v>0</v>
      </c>
      <c r="H37" s="17" t="e">
        <f t="shared" si="3"/>
        <v>#DIV/0!</v>
      </c>
    </row>
    <row r="38" spans="1:12" ht="18.95" customHeight="1" x14ac:dyDescent="0.2">
      <c r="A38" s="25"/>
      <c r="B38" s="25"/>
      <c r="C38" s="25"/>
      <c r="D38" s="32">
        <f t="shared" si="4"/>
        <v>0</v>
      </c>
      <c r="E38" s="16">
        <f t="shared" si="0"/>
        <v>0</v>
      </c>
      <c r="F38" s="16">
        <f t="shared" si="1"/>
        <v>0</v>
      </c>
      <c r="G38" s="16">
        <f t="shared" si="2"/>
        <v>0</v>
      </c>
      <c r="H38" s="17" t="e">
        <f t="shared" si="3"/>
        <v>#DIV/0!</v>
      </c>
    </row>
    <row r="39" spans="1:12" ht="18.95" customHeight="1" x14ac:dyDescent="0.2">
      <c r="A39" s="25"/>
      <c r="B39" s="25"/>
      <c r="C39" s="25"/>
      <c r="D39" s="32">
        <f t="shared" si="4"/>
        <v>0</v>
      </c>
      <c r="E39" s="16">
        <f t="shared" si="0"/>
        <v>0</v>
      </c>
      <c r="F39" s="16">
        <f t="shared" si="1"/>
        <v>0</v>
      </c>
      <c r="G39" s="16">
        <f t="shared" si="2"/>
        <v>0</v>
      </c>
      <c r="H39" s="17" t="e">
        <f t="shared" si="3"/>
        <v>#DIV/0!</v>
      </c>
    </row>
    <row r="40" spans="1:12" ht="18.95" customHeight="1" x14ac:dyDescent="0.2"/>
    <row r="41" spans="1:12" ht="13.5" customHeight="1" x14ac:dyDescent="0.2"/>
    <row r="42" spans="1:12" ht="13.5" customHeight="1" thickBot="1" x14ac:dyDescent="0.25"/>
    <row r="43" spans="1:12" ht="13.5" customHeight="1" thickBot="1" x14ac:dyDescent="0.25">
      <c r="A43" s="3" t="s">
        <v>10</v>
      </c>
      <c r="E43" s="8" t="s">
        <v>18</v>
      </c>
      <c r="F43" s="21"/>
    </row>
    <row r="44" spans="1:12" ht="13.5" customHeight="1" x14ac:dyDescent="0.2">
      <c r="A44" s="3"/>
      <c r="F44" s="22"/>
    </row>
    <row r="45" spans="1:12" ht="13.5" customHeight="1" thickBot="1" x14ac:dyDescent="0.25">
      <c r="A45" s="28"/>
      <c r="B45" s="27"/>
      <c r="C45" s="18"/>
      <c r="D45" s="3"/>
      <c r="F45" s="22"/>
    </row>
    <row r="46" spans="1:12" ht="13.5" customHeight="1" thickBot="1" x14ac:dyDescent="0.25">
      <c r="A46" s="9" t="s">
        <v>16</v>
      </c>
      <c r="B46" s="19"/>
      <c r="C46" s="20"/>
      <c r="E46" s="8" t="s">
        <v>12</v>
      </c>
      <c r="F46" s="23"/>
      <c r="G46" s="1" t="s">
        <v>35</v>
      </c>
    </row>
    <row r="47" spans="1:12" ht="13.5" customHeight="1" thickBot="1" x14ac:dyDescent="0.25">
      <c r="A47" s="9" t="s">
        <v>11</v>
      </c>
      <c r="B47" s="19"/>
      <c r="C47" s="20"/>
      <c r="E47" s="8" t="s">
        <v>33</v>
      </c>
      <c r="F47" s="23"/>
      <c r="G47" s="1" t="s">
        <v>27</v>
      </c>
    </row>
    <row r="48" spans="1:12" ht="13.5" customHeight="1" thickBot="1" x14ac:dyDescent="0.25">
      <c r="A48" s="9" t="s">
        <v>15</v>
      </c>
      <c r="B48" s="19"/>
      <c r="C48" s="20"/>
      <c r="E48" s="8" t="s">
        <v>13</v>
      </c>
      <c r="F48" s="23"/>
      <c r="G48" s="1" t="s">
        <v>21</v>
      </c>
    </row>
    <row r="49" spans="1:12" ht="13.5" customHeight="1" x14ac:dyDescent="0.2">
      <c r="A49" s="6"/>
    </row>
    <row r="50" spans="1:12" ht="13.5" customHeight="1" thickBot="1" x14ac:dyDescent="0.25">
      <c r="A50" s="6"/>
    </row>
    <row r="51" spans="1:12" ht="13.5" customHeight="1" thickBot="1" x14ac:dyDescent="0.25">
      <c r="A51" s="6" t="s">
        <v>14</v>
      </c>
      <c r="C51" s="24"/>
      <c r="D51" t="s">
        <v>19</v>
      </c>
      <c r="F51" s="8" t="s">
        <v>37</v>
      </c>
      <c r="G51" s="24"/>
      <c r="H51" t="s">
        <v>20</v>
      </c>
    </row>
    <row r="52" spans="1:12" ht="13.5" customHeight="1" thickBot="1" x14ac:dyDescent="0.25">
      <c r="A52" s="6" t="s">
        <v>28</v>
      </c>
      <c r="C52" s="14">
        <f>G53*110</f>
        <v>-1650</v>
      </c>
      <c r="D52" t="s">
        <v>19</v>
      </c>
      <c r="F52" s="8" t="s">
        <v>30</v>
      </c>
      <c r="G52" s="14">
        <f>(-0.002*C51)+15</f>
        <v>15</v>
      </c>
      <c r="H52" t="s">
        <v>20</v>
      </c>
    </row>
    <row r="53" spans="1:12" ht="13.5" customHeight="1" thickBot="1" x14ac:dyDescent="0.25">
      <c r="A53" s="6" t="s">
        <v>29</v>
      </c>
      <c r="C53" s="14">
        <f>C51+C52</f>
        <v>-1650</v>
      </c>
      <c r="D53" t="s">
        <v>19</v>
      </c>
      <c r="F53" s="8" t="s">
        <v>31</v>
      </c>
      <c r="G53" s="14">
        <f>(G51-G52)</f>
        <v>-15</v>
      </c>
      <c r="H53" t="s">
        <v>20</v>
      </c>
    </row>
    <row r="54" spans="1:12" ht="13.5" customHeight="1" thickBot="1" x14ac:dyDescent="0.25">
      <c r="G54" s="2"/>
    </row>
    <row r="55" spans="1:12" ht="13.5" customHeight="1" thickBot="1" x14ac:dyDescent="0.25">
      <c r="C55" s="6" t="s">
        <v>22</v>
      </c>
      <c r="E55" s="15">
        <f>(((-0.064)/(4440))*C53)+1</f>
        <v>1.0237837837837838</v>
      </c>
      <c r="F55" s="1"/>
    </row>
    <row r="56" spans="1:12" ht="13.5" customHeight="1" x14ac:dyDescent="0.2">
      <c r="C56" s="1"/>
      <c r="F56" s="1"/>
    </row>
    <row r="57" spans="1:12" ht="13.5" customHeight="1" x14ac:dyDescent="0.2"/>
    <row r="58" spans="1:12" ht="13.5" customHeight="1" x14ac:dyDescent="0.2"/>
    <row r="59" spans="1:12" ht="13.5" customHeight="1" x14ac:dyDescent="0.2"/>
    <row r="60" spans="1:12" ht="13.5" customHeight="1" x14ac:dyDescent="0.2"/>
    <row r="61" spans="1:12" ht="13.5" customHeight="1" x14ac:dyDescent="0.2"/>
    <row r="62" spans="1:12" ht="13.5" customHeight="1" x14ac:dyDescent="0.2">
      <c r="A62" s="4"/>
      <c r="B62" s="4" t="s">
        <v>3</v>
      </c>
      <c r="C62" s="4" t="s">
        <v>3</v>
      </c>
      <c r="D62" s="33" t="s">
        <v>40</v>
      </c>
      <c r="E62" s="4" t="s">
        <v>4</v>
      </c>
      <c r="F62" s="4" t="s">
        <v>7</v>
      </c>
      <c r="G62" s="4" t="s">
        <v>8</v>
      </c>
      <c r="H62" s="4" t="s">
        <v>17</v>
      </c>
    </row>
    <row r="63" spans="1:12" ht="13.5" customHeight="1" x14ac:dyDescent="0.2">
      <c r="A63" s="5" t="s">
        <v>0</v>
      </c>
      <c r="B63" s="5" t="s">
        <v>1</v>
      </c>
      <c r="C63" s="5" t="s">
        <v>2</v>
      </c>
      <c r="D63" s="34" t="s">
        <v>41</v>
      </c>
      <c r="E63" s="5" t="s">
        <v>5</v>
      </c>
      <c r="F63" s="5" t="s">
        <v>6</v>
      </c>
      <c r="G63" s="5" t="s">
        <v>9</v>
      </c>
      <c r="H63" s="5" t="s">
        <v>6</v>
      </c>
      <c r="K63" t="s">
        <v>25</v>
      </c>
    </row>
    <row r="64" spans="1:12" ht="18.95" customHeight="1" x14ac:dyDescent="0.2">
      <c r="A64" s="25"/>
      <c r="B64" s="25"/>
      <c r="C64" s="25"/>
      <c r="D64" s="32">
        <f>(C64-B64)/2</f>
        <v>0</v>
      </c>
      <c r="E64" s="16">
        <f t="shared" ref="E64:E71" si="5">(B64+C64)/2</f>
        <v>0</v>
      </c>
      <c r="F64" s="16">
        <f>E64*$E$55</f>
        <v>0</v>
      </c>
      <c r="G64" s="16">
        <f t="shared" ref="G64:G71" si="6">IF(A64=0,0,A64-F64)</f>
        <v>0</v>
      </c>
      <c r="H64" s="17" t="e">
        <f t="shared" ref="H64:H71" si="7">(((G64^2)^0.5)/F64)*100</f>
        <v>#DIV/0!</v>
      </c>
      <c r="K64" s="7">
        <v>30</v>
      </c>
      <c r="L64" s="7">
        <v>34.299999999999997</v>
      </c>
    </row>
    <row r="65" spans="1:12" ht="18.95" customHeight="1" x14ac:dyDescent="0.2">
      <c r="A65" s="25"/>
      <c r="B65" s="25"/>
      <c r="C65" s="25"/>
      <c r="D65" s="32">
        <f t="shared" ref="D65:D71" si="8">(C65-B65)/2</f>
        <v>0</v>
      </c>
      <c r="E65" s="16">
        <f t="shared" si="5"/>
        <v>0</v>
      </c>
      <c r="F65" s="16">
        <f>E65*$E$55</f>
        <v>0</v>
      </c>
      <c r="G65" s="16">
        <f t="shared" si="6"/>
        <v>0</v>
      </c>
      <c r="H65" s="17" t="e">
        <f t="shared" si="7"/>
        <v>#DIV/0!</v>
      </c>
      <c r="K65" s="7">
        <v>86.9</v>
      </c>
      <c r="L65" s="7">
        <v>91.18</v>
      </c>
    </row>
    <row r="66" spans="1:12" ht="18.95" customHeight="1" x14ac:dyDescent="0.2">
      <c r="A66" s="25"/>
      <c r="B66" s="25"/>
      <c r="C66" s="25"/>
      <c r="D66" s="32">
        <f t="shared" si="8"/>
        <v>0</v>
      </c>
      <c r="E66" s="16">
        <f t="shared" si="5"/>
        <v>0</v>
      </c>
      <c r="F66" s="16">
        <f>E66*$E$55</f>
        <v>0</v>
      </c>
      <c r="G66" s="16">
        <f t="shared" si="6"/>
        <v>0</v>
      </c>
      <c r="H66" s="17" t="e">
        <f t="shared" si="7"/>
        <v>#DIV/0!</v>
      </c>
      <c r="K66" s="7">
        <v>90.48</v>
      </c>
      <c r="L66" s="7">
        <v>95</v>
      </c>
    </row>
    <row r="67" spans="1:12" ht="18.95" customHeight="1" x14ac:dyDescent="0.2">
      <c r="A67" s="25"/>
      <c r="B67" s="25"/>
      <c r="C67" s="25"/>
      <c r="D67" s="32">
        <f t="shared" si="8"/>
        <v>0</v>
      </c>
      <c r="E67" s="16">
        <f t="shared" si="5"/>
        <v>0</v>
      </c>
      <c r="F67" s="16">
        <f>E67*$E$23</f>
        <v>0</v>
      </c>
      <c r="G67" s="16">
        <f t="shared" si="6"/>
        <v>0</v>
      </c>
      <c r="H67" s="17" t="e">
        <f t="shared" si="7"/>
        <v>#DIV/0!</v>
      </c>
    </row>
    <row r="68" spans="1:12" ht="18.95" customHeight="1" x14ac:dyDescent="0.2">
      <c r="A68" s="25"/>
      <c r="B68" s="25"/>
      <c r="C68" s="25"/>
      <c r="D68" s="32">
        <f t="shared" si="8"/>
        <v>0</v>
      </c>
      <c r="E68" s="16">
        <f t="shared" si="5"/>
        <v>0</v>
      </c>
      <c r="F68" s="16">
        <f>E68*$E$23</f>
        <v>0</v>
      </c>
      <c r="G68" s="16">
        <f t="shared" si="6"/>
        <v>0</v>
      </c>
      <c r="H68" s="17" t="e">
        <f t="shared" si="7"/>
        <v>#DIV/0!</v>
      </c>
      <c r="K68" t="s">
        <v>26</v>
      </c>
    </row>
    <row r="69" spans="1:12" ht="20.100000000000001" customHeight="1" x14ac:dyDescent="0.2">
      <c r="A69" s="25"/>
      <c r="B69" s="25"/>
      <c r="C69" s="25"/>
      <c r="D69" s="32">
        <f t="shared" si="8"/>
        <v>0</v>
      </c>
      <c r="E69" s="16">
        <f t="shared" si="5"/>
        <v>0</v>
      </c>
      <c r="F69" s="16">
        <f>E69*$E$23</f>
        <v>0</v>
      </c>
      <c r="G69" s="16">
        <f t="shared" si="6"/>
        <v>0</v>
      </c>
      <c r="H69" s="17" t="e">
        <f t="shared" si="7"/>
        <v>#DIV/0!</v>
      </c>
      <c r="K69" s="7">
        <v>36</v>
      </c>
      <c r="L69" s="7">
        <v>31.7</v>
      </c>
    </row>
    <row r="70" spans="1:12" ht="20.100000000000001" customHeight="1" x14ac:dyDescent="0.2">
      <c r="A70" s="25"/>
      <c r="B70" s="25"/>
      <c r="C70" s="25"/>
      <c r="D70" s="32">
        <f t="shared" si="8"/>
        <v>0</v>
      </c>
      <c r="E70" s="16">
        <f t="shared" si="5"/>
        <v>0</v>
      </c>
      <c r="F70" s="16">
        <f>E70*$E$23</f>
        <v>0</v>
      </c>
      <c r="G70" s="16">
        <f t="shared" si="6"/>
        <v>0</v>
      </c>
      <c r="H70" s="17" t="e">
        <f t="shared" si="7"/>
        <v>#DIV/0!</v>
      </c>
      <c r="K70" s="7">
        <v>91.2</v>
      </c>
      <c r="L70" s="7">
        <v>86.9</v>
      </c>
    </row>
    <row r="71" spans="1:12" ht="20.100000000000001" customHeight="1" x14ac:dyDescent="0.2">
      <c r="A71" s="25"/>
      <c r="B71" s="25"/>
      <c r="C71" s="25"/>
      <c r="D71" s="32">
        <f t="shared" si="8"/>
        <v>0</v>
      </c>
      <c r="E71" s="16">
        <f t="shared" si="5"/>
        <v>0</v>
      </c>
      <c r="F71" s="16">
        <f>E71*$E$23</f>
        <v>0</v>
      </c>
      <c r="G71" s="16">
        <f t="shared" si="6"/>
        <v>0</v>
      </c>
      <c r="H71" s="17" t="e">
        <f t="shared" si="7"/>
        <v>#DIV/0!</v>
      </c>
      <c r="K71" s="7">
        <v>95</v>
      </c>
      <c r="L71" s="7">
        <v>90.25</v>
      </c>
    </row>
    <row r="72" spans="1:12" ht="20.100000000000001" customHeight="1" x14ac:dyDescent="0.2"/>
    <row r="73" spans="1:12" ht="20.100000000000001" customHeight="1" x14ac:dyDescent="0.2"/>
    <row r="74" spans="1:12" ht="20.100000000000001" customHeight="1" x14ac:dyDescent="0.2">
      <c r="A74" t="s">
        <v>42</v>
      </c>
    </row>
    <row r="75" spans="1:12" ht="20.100000000000001" customHeight="1" x14ac:dyDescent="0.2"/>
  </sheetData>
  <phoneticPr fontId="0" type="noConversion"/>
  <conditionalFormatting sqref="K19:K23">
    <cfRule type="cellIs" dxfId="3" priority="1" stopIfTrue="1" operator="greaterThan">
      <formula>4.3</formula>
    </cfRule>
  </conditionalFormatting>
  <conditionalFormatting sqref="H27:H39">
    <cfRule type="cellIs" dxfId="2" priority="2" stopIfTrue="1" operator="greaterThan">
      <formula>5</formula>
    </cfRule>
  </conditionalFormatting>
  <conditionalFormatting sqref="G27:G39">
    <cfRule type="cellIs" dxfId="1" priority="3" stopIfTrue="1" operator="greaterThan">
      <formula>4.3</formula>
    </cfRule>
    <cfRule type="cellIs" dxfId="0" priority="4" stopIfTrue="1" operator="lessThan">
      <formula>-4.3</formula>
    </cfRule>
  </conditionalFormatting>
  <pageMargins left="0.75" right="0.75" top="1" bottom="1" header="0.5" footer="0.5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ASI Calibration</vt:lpstr>
      <vt:lpstr>'ASI Calibration'!Print_Area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Draper</dc:creator>
  <cp:lastModifiedBy>Penny Sharpe</cp:lastModifiedBy>
  <cp:lastPrinted>2014-02-25T11:36:56Z</cp:lastPrinted>
  <dcterms:created xsi:type="dcterms:W3CDTF">1999-03-11T12:08:13Z</dcterms:created>
  <dcterms:modified xsi:type="dcterms:W3CDTF">2015-04-09T08:33:22Z</dcterms:modified>
</cp:coreProperties>
</file>